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Mileage" sheetId="3" state="visible" r:id="rId3"/>
    <sheet xmlns:r="http://schemas.openxmlformats.org/officeDocument/2006/relationships" name="Monthly P&amp;L" sheetId="4" state="visible" r:id="rId4"/>
    <sheet xmlns:r="http://schemas.openxmlformats.org/officeDocument/2006/relationships" name="By categ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&quot;$&quot;#,##0.00;[Red](&quot;$&quot;#,##0.00)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name val="Arial"/>
      <b val="1"/>
      <color rgb="001F2A2E"/>
      <sz val="11"/>
    </font>
    <font>
      <name val="Arial"/>
      <color rgb="001F2A2E"/>
      <sz val="11"/>
    </font>
    <font>
      <name val="Arial"/>
      <b val="1"/>
      <color rgb="00FFFFFF"/>
      <sz val="11"/>
    </font>
    <font>
      <name val="Arial"/>
      <color rgb="001F2A2E"/>
      <sz val="10"/>
    </font>
    <font>
      <name val="Arial"/>
      <b val="1"/>
      <color rgb="001F2A2E"/>
      <sz val="10"/>
    </font>
  </fonts>
  <fills count="6">
    <fill>
      <patternFill/>
    </fill>
    <fill>
      <patternFill patternType="gray125"/>
    </fill>
    <fill>
      <patternFill patternType="solid">
        <fgColor rgb="002F4F3E"/>
      </patternFill>
    </fill>
    <fill>
      <patternFill patternType="solid">
        <fgColor rgb="002F4A3A"/>
      </patternFill>
    </fill>
    <fill>
      <patternFill patternType="solid">
        <fgColor rgb="00E8EFE9"/>
      </patternFill>
    </fill>
    <fill>
      <patternFill patternType="solid">
        <fgColor rgb="00FFF8E7"/>
      </patternFill>
    </fill>
  </fills>
  <borders count="3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  <border>
      <left style="thin">
        <color rgb="00D9D6CE"/>
      </left>
      <right style="thin">
        <color rgb="00D9D6CE"/>
      </right>
      <top style="double">
        <color rgb="002F4A3A"/>
      </top>
      <bottom style="thin">
        <color rgb="00D9D6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164" fontId="6" fillId="4" borderId="1" pivotButton="0" quotePrefix="0" xfId="0"/>
    <xf numFmtId="0" fontId="6" fillId="4" borderId="1" pivotButton="0" quotePrefix="0" xfId="0"/>
    <xf numFmtId="166" fontId="6" fillId="5" borderId="1" pivotButton="0" quotePrefix="0" xfId="0"/>
    <xf numFmtId="164" fontId="6" fillId="0" borderId="1" pivotButton="0" quotePrefix="0" xfId="0"/>
    <xf numFmtId="0" fontId="6" fillId="0" borderId="1" pivotButton="0" quotePrefix="0" xfId="0"/>
    <xf numFmtId="0" fontId="6" fillId="5" borderId="1" pivotButton="0" quotePrefix="0" xfId="0"/>
    <xf numFmtId="166" fontId="6" fillId="4" borderId="1" pivotButton="0" quotePrefix="0" xfId="0"/>
    <xf numFmtId="166" fontId="6" fillId="0" borderId="1" pivotButton="0" quotePrefix="0" xfId="0"/>
    <xf numFmtId="0" fontId="7" fillId="4" borderId="2" pivotButton="0" quotePrefix="0" xfId="0"/>
    <xf numFmtId="166" fontId="7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P&amp;L'!B1</f>
            </strRef>
          </tx>
          <spPr>
            <a:solidFill xmlns:a="http://schemas.openxmlformats.org/drawingml/2006/main">
              <a:srgbClr val="2F4A3A"/>
            </a:solidFill>
            <a:ln xmlns:a="http://schemas.openxmlformats.org/drawingml/2006/main">
              <a:prstDash val="solid"/>
            </a:ln>
          </spPr>
          <cat>
            <numRef>
              <f>'Monthly P&amp;L'!$A$2:$A$13</f>
            </numRef>
          </cat>
          <val>
            <numRef>
              <f>'Monthly P&amp;L'!$B$2:$B$13</f>
            </numRef>
          </val>
        </ser>
        <ser>
          <idx val="1"/>
          <order val="1"/>
          <tx>
            <strRef>
              <f>'Monthly P&amp;L'!C1</f>
            </strRef>
          </tx>
          <spPr>
            <a:solidFill xmlns:a="http://schemas.openxmlformats.org/drawingml/2006/main">
              <a:srgbClr val="C08A3E"/>
            </a:solidFill>
            <a:ln xmlns:a="http://schemas.openxmlformats.org/drawingml/2006/main">
              <a:prstDash val="solid"/>
            </a:ln>
          </spPr>
          <cat>
            <numRef>
              <f>'Monthly P&amp;L'!$A$2:$A$13</f>
            </numRef>
          </cat>
          <val>
            <numRef>
              <f>'Monthly P&amp;L'!$C$2:$C$13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4A3A"/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5" t="inlineStr">
        <is>
          <t>Sample bookkeeping setup (fictional data) by Cedar &amp; Ledger.</t>
        </is>
      </c>
    </row>
    <row r="2">
      <c r="A2" s="6" t="inlineStr">
        <is>
          <t>Ledger: one row per transaction; Type and Category drive every report.</t>
        </is>
      </c>
    </row>
    <row r="3">
      <c r="A3" s="6" t="inlineStr">
        <is>
          <t>Monthly P&amp;L: income, expenses, profit and a tax set-aside, all automatic.</t>
        </is>
      </c>
    </row>
    <row r="4">
      <c r="A4" s="6" t="inlineStr">
        <is>
          <t>By category: year totals for tax-time categories. Mileage: trips x rate.</t>
        </is>
      </c>
    </row>
    <row r="5">
      <c r="A5" s="6" t="inlineStr">
        <is>
          <t>Planning tool, not tax advice. Real setup: $99, 5 days, with a walkthrough.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8EFE9"/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2" customWidth="1" min="3" max="3"/>
    <col width="22" customWidth="1" min="4" max="4"/>
    <col width="12" customWidth="1" min="5" max="5"/>
    <col width="12" customWidth="1" min="6" max="6"/>
  </cols>
  <sheetData>
    <row r="1" ht="22" customHeight="1">
      <c r="A1" s="7" t="inlineStr">
        <is>
          <t>Date</t>
        </is>
      </c>
      <c r="B1" s="7" t="inlineStr">
        <is>
          <t>Description</t>
        </is>
      </c>
      <c r="C1" s="7" t="inlineStr">
        <is>
          <t>Type</t>
        </is>
      </c>
      <c r="D1" s="7" t="inlineStr">
        <is>
          <t>Category</t>
        </is>
      </c>
      <c r="E1" s="7" t="inlineStr">
        <is>
          <t>Amount</t>
        </is>
      </c>
      <c r="F1" s="7" t="inlineStr">
        <is>
          <t>Month</t>
        </is>
      </c>
    </row>
    <row r="2">
      <c r="A2" s="8">
        <f>DATE(2026,1,12)</f>
        <v/>
      </c>
      <c r="B2" s="9" t="inlineStr">
        <is>
          <t>Etsy payout</t>
        </is>
      </c>
      <c r="C2" s="9" t="inlineStr">
        <is>
          <t>Income</t>
        </is>
      </c>
      <c r="D2" s="9" t="inlineStr">
        <is>
          <t>Sales / services</t>
        </is>
      </c>
      <c r="E2" s="10" t="n">
        <v>753</v>
      </c>
      <c r="F2" s="9">
        <f>MONTH(A2)</f>
        <v/>
      </c>
    </row>
    <row r="3">
      <c r="A3" s="11">
        <f>DATE(2026,1,27)</f>
        <v/>
      </c>
      <c r="B3" s="12" t="inlineStr">
        <is>
          <t>Client payment</t>
        </is>
      </c>
      <c r="C3" s="12" t="inlineStr">
        <is>
          <t>Income</t>
        </is>
      </c>
      <c r="D3" s="12" t="inlineStr">
        <is>
          <t>Sales / services</t>
        </is>
      </c>
      <c r="E3" s="10" t="n">
        <v>936</v>
      </c>
      <c r="F3" s="12">
        <f>MONTH(A3)</f>
        <v/>
      </c>
    </row>
    <row r="4">
      <c r="A4" s="8">
        <f>DATE(2026,1,7)</f>
        <v/>
      </c>
      <c r="B4" s="9" t="inlineStr">
        <is>
          <t>Client payment</t>
        </is>
      </c>
      <c r="C4" s="9" t="inlineStr">
        <is>
          <t>Income</t>
        </is>
      </c>
      <c r="D4" s="9" t="inlineStr">
        <is>
          <t>Sales / services</t>
        </is>
      </c>
      <c r="E4" s="10" t="n">
        <v>933</v>
      </c>
      <c r="F4" s="9">
        <f>MONTH(A4)</f>
        <v/>
      </c>
    </row>
    <row r="5">
      <c r="A5" s="11">
        <f>DATE(2026,1,7)</f>
        <v/>
      </c>
      <c r="B5" s="12" t="inlineStr">
        <is>
          <t>Office chair</t>
        </is>
      </c>
      <c r="C5" s="12" t="inlineStr">
        <is>
          <t>Expense</t>
        </is>
      </c>
      <c r="D5" s="12" t="inlineStr">
        <is>
          <t>Office expense</t>
        </is>
      </c>
      <c r="E5" s="10" t="n">
        <v>99</v>
      </c>
      <c r="F5" s="12">
        <f>MONTH(A5)</f>
        <v/>
      </c>
    </row>
    <row r="6">
      <c r="A6" s="8">
        <f>DATE(2026,1,10)</f>
        <v/>
      </c>
      <c r="B6" s="9" t="inlineStr">
        <is>
          <t>Office chair</t>
        </is>
      </c>
      <c r="C6" s="9" t="inlineStr">
        <is>
          <t>Expense</t>
        </is>
      </c>
      <c r="D6" s="9" t="inlineStr">
        <is>
          <t>Office expense</t>
        </is>
      </c>
      <c r="E6" s="10" t="n">
        <v>336</v>
      </c>
      <c r="F6" s="9">
        <f>MONTH(A6)</f>
        <v/>
      </c>
    </row>
    <row r="7">
      <c r="A7" s="11">
        <f>DATE(2026,1,28)</f>
        <v/>
      </c>
      <c r="B7" s="12" t="inlineStr">
        <is>
          <t>Contractor</t>
        </is>
      </c>
      <c r="C7" s="12" t="inlineStr">
        <is>
          <t>Expense</t>
        </is>
      </c>
      <c r="D7" s="12" t="inlineStr">
        <is>
          <t>Contract labor</t>
        </is>
      </c>
      <c r="E7" s="10" t="n">
        <v>205</v>
      </c>
      <c r="F7" s="12">
        <f>MONTH(A7)</f>
        <v/>
      </c>
    </row>
    <row r="8">
      <c r="A8" s="8">
        <f>DATE(2026,1,28)</f>
        <v/>
      </c>
      <c r="B8" s="9" t="inlineStr">
        <is>
          <t>Software</t>
        </is>
      </c>
      <c r="C8" s="9" t="inlineStr">
        <is>
          <t>Expense</t>
        </is>
      </c>
      <c r="D8" s="9" t="inlineStr">
        <is>
          <t>Supplies / software</t>
        </is>
      </c>
      <c r="E8" s="10" t="n">
        <v>325</v>
      </c>
      <c r="F8" s="9">
        <f>MONTH(A8)</f>
        <v/>
      </c>
    </row>
    <row r="9">
      <c r="A9" s="11">
        <f>DATE(2026,2,11)</f>
        <v/>
      </c>
      <c r="B9" s="12" t="inlineStr">
        <is>
          <t>Consulting</t>
        </is>
      </c>
      <c r="C9" s="12" t="inlineStr">
        <is>
          <t>Income</t>
        </is>
      </c>
      <c r="D9" s="12" t="inlineStr">
        <is>
          <t>Sales / services</t>
        </is>
      </c>
      <c r="E9" s="10" t="n">
        <v>1194</v>
      </c>
      <c r="F9" s="12">
        <f>MONTH(A9)</f>
        <v/>
      </c>
    </row>
    <row r="10">
      <c r="A10" s="8">
        <f>DATE(2026,2,17)</f>
        <v/>
      </c>
      <c r="B10" s="9" t="inlineStr">
        <is>
          <t>Client payment</t>
        </is>
      </c>
      <c r="C10" s="9" t="inlineStr">
        <is>
          <t>Income</t>
        </is>
      </c>
      <c r="D10" s="9" t="inlineStr">
        <is>
          <t>Sales / services</t>
        </is>
      </c>
      <c r="E10" s="10" t="n">
        <v>764</v>
      </c>
      <c r="F10" s="9">
        <f>MONTH(A10)</f>
        <v/>
      </c>
    </row>
    <row r="11">
      <c r="A11" s="11">
        <f>DATE(2026,2,8)</f>
        <v/>
      </c>
      <c r="B11" s="12" t="inlineStr">
        <is>
          <t>Etsy payout</t>
        </is>
      </c>
      <c r="C11" s="12" t="inlineStr">
        <is>
          <t>Income</t>
        </is>
      </c>
      <c r="D11" s="12" t="inlineStr">
        <is>
          <t>Sales / services</t>
        </is>
      </c>
      <c r="E11" s="10" t="n">
        <v>973</v>
      </c>
      <c r="F11" s="12">
        <f>MONTH(A11)</f>
        <v/>
      </c>
    </row>
    <row r="12">
      <c r="A12" s="8">
        <f>DATE(2026,2,27)</f>
        <v/>
      </c>
      <c r="B12" s="9" t="inlineStr">
        <is>
          <t>Software</t>
        </is>
      </c>
      <c r="C12" s="9" t="inlineStr">
        <is>
          <t>Expense</t>
        </is>
      </c>
      <c r="D12" s="9" t="inlineStr">
        <is>
          <t>Supplies / software</t>
        </is>
      </c>
      <c r="E12" s="10" t="n">
        <v>295</v>
      </c>
      <c r="F12" s="9">
        <f>MONTH(A12)</f>
        <v/>
      </c>
    </row>
    <row r="13">
      <c r="A13" s="11">
        <f>DATE(2026,2,1)</f>
        <v/>
      </c>
      <c r="B13" s="12" t="inlineStr">
        <is>
          <t>Office chair</t>
        </is>
      </c>
      <c r="C13" s="12" t="inlineStr">
        <is>
          <t>Expense</t>
        </is>
      </c>
      <c r="D13" s="12" t="inlineStr">
        <is>
          <t>Office expense</t>
        </is>
      </c>
      <c r="E13" s="10" t="n">
        <v>164</v>
      </c>
      <c r="F13" s="12">
        <f>MONTH(A13)</f>
        <v/>
      </c>
    </row>
    <row r="14">
      <c r="A14" s="8">
        <f>DATE(2026,2,23)</f>
        <v/>
      </c>
      <c r="B14" s="9" t="inlineStr">
        <is>
          <t>Fees</t>
        </is>
      </c>
      <c r="C14" s="9" t="inlineStr">
        <is>
          <t>Expense</t>
        </is>
      </c>
      <c r="D14" s="9" t="inlineStr">
        <is>
          <t>Bank &amp; payment fees</t>
        </is>
      </c>
      <c r="E14" s="10" t="n">
        <v>174</v>
      </c>
      <c r="F14" s="9">
        <f>MONTH(A14)</f>
        <v/>
      </c>
    </row>
    <row r="15">
      <c r="A15" s="11">
        <f>DATE(2026,2,7)</f>
        <v/>
      </c>
      <c r="B15" s="12" t="inlineStr">
        <is>
          <t>Fees</t>
        </is>
      </c>
      <c r="C15" s="12" t="inlineStr">
        <is>
          <t>Expense</t>
        </is>
      </c>
      <c r="D15" s="12" t="inlineStr">
        <is>
          <t>Bank &amp; payment fees</t>
        </is>
      </c>
      <c r="E15" s="10" t="n">
        <v>226</v>
      </c>
      <c r="F15" s="12">
        <f>MONTH(A15)</f>
        <v/>
      </c>
    </row>
    <row r="16">
      <c r="A16" s="8">
        <f>DATE(2026,3,14)</f>
        <v/>
      </c>
      <c r="B16" s="9" t="inlineStr">
        <is>
          <t>Consulting</t>
        </is>
      </c>
      <c r="C16" s="9" t="inlineStr">
        <is>
          <t>Income</t>
        </is>
      </c>
      <c r="D16" s="9" t="inlineStr">
        <is>
          <t>Sales / services</t>
        </is>
      </c>
      <c r="E16" s="10" t="n">
        <v>990</v>
      </c>
      <c r="F16" s="9">
        <f>MONTH(A16)</f>
        <v/>
      </c>
    </row>
    <row r="17">
      <c r="A17" s="11">
        <f>DATE(2026,3,14)</f>
        <v/>
      </c>
      <c r="B17" s="12" t="inlineStr">
        <is>
          <t>Etsy payout</t>
        </is>
      </c>
      <c r="C17" s="12" t="inlineStr">
        <is>
          <t>Income</t>
        </is>
      </c>
      <c r="D17" s="12" t="inlineStr">
        <is>
          <t>Sales / services</t>
        </is>
      </c>
      <c r="E17" s="10" t="n">
        <v>730</v>
      </c>
      <c r="F17" s="12">
        <f>MONTH(A17)</f>
        <v/>
      </c>
    </row>
    <row r="18">
      <c r="A18" s="8">
        <f>DATE(2026,3,8)</f>
        <v/>
      </c>
      <c r="B18" s="9" t="inlineStr">
        <is>
          <t>Etsy payout</t>
        </is>
      </c>
      <c r="C18" s="9" t="inlineStr">
        <is>
          <t>Income</t>
        </is>
      </c>
      <c r="D18" s="9" t="inlineStr">
        <is>
          <t>Sales / services</t>
        </is>
      </c>
      <c r="E18" s="10" t="n">
        <v>931</v>
      </c>
      <c r="F18" s="9">
        <f>MONTH(A18)</f>
        <v/>
      </c>
    </row>
    <row r="19">
      <c r="A19" s="11">
        <f>DATE(2026,3,3)</f>
        <v/>
      </c>
      <c r="B19" s="12" t="inlineStr">
        <is>
          <t>Software</t>
        </is>
      </c>
      <c r="C19" s="12" t="inlineStr">
        <is>
          <t>Expense</t>
        </is>
      </c>
      <c r="D19" s="12" t="inlineStr">
        <is>
          <t>Supplies / software</t>
        </is>
      </c>
      <c r="E19" s="10" t="n">
        <v>38</v>
      </c>
      <c r="F19" s="12">
        <f>MONTH(A19)</f>
        <v/>
      </c>
    </row>
    <row r="20">
      <c r="A20" s="8">
        <f>DATE(2026,3,21)</f>
        <v/>
      </c>
      <c r="B20" s="9" t="inlineStr">
        <is>
          <t>Phone bill</t>
        </is>
      </c>
      <c r="C20" s="9" t="inlineStr">
        <is>
          <t>Expense</t>
        </is>
      </c>
      <c r="D20" s="9" t="inlineStr">
        <is>
          <t>Utilities / phone</t>
        </is>
      </c>
      <c r="E20" s="10" t="n">
        <v>158</v>
      </c>
      <c r="F20" s="9">
        <f>MONTH(A20)</f>
        <v/>
      </c>
    </row>
    <row r="21">
      <c r="A21" s="11">
        <f>DATE(2026,3,18)</f>
        <v/>
      </c>
      <c r="B21" s="12" t="inlineStr">
        <is>
          <t>Fees</t>
        </is>
      </c>
      <c r="C21" s="12" t="inlineStr">
        <is>
          <t>Expense</t>
        </is>
      </c>
      <c r="D21" s="12" t="inlineStr">
        <is>
          <t>Bank &amp; payment fees</t>
        </is>
      </c>
      <c r="E21" s="10" t="n">
        <v>346</v>
      </c>
      <c r="F21" s="12">
        <f>MONTH(A21)</f>
        <v/>
      </c>
    </row>
    <row r="22">
      <c r="A22" s="8">
        <f>DATE(2026,3,23)</f>
        <v/>
      </c>
      <c r="B22" s="9" t="inlineStr">
        <is>
          <t>Phone bill</t>
        </is>
      </c>
      <c r="C22" s="9" t="inlineStr">
        <is>
          <t>Expense</t>
        </is>
      </c>
      <c r="D22" s="9" t="inlineStr">
        <is>
          <t>Utilities / phone</t>
        </is>
      </c>
      <c r="E22" s="10" t="n">
        <v>190</v>
      </c>
      <c r="F22" s="9">
        <f>MONTH(A22)</f>
        <v/>
      </c>
    </row>
    <row r="23">
      <c r="A23" s="11">
        <f>DATE(2026,4,5)</f>
        <v/>
      </c>
      <c r="B23" s="12" t="inlineStr">
        <is>
          <t>Consulting</t>
        </is>
      </c>
      <c r="C23" s="12" t="inlineStr">
        <is>
          <t>Income</t>
        </is>
      </c>
      <c r="D23" s="12" t="inlineStr">
        <is>
          <t>Sales / services</t>
        </is>
      </c>
      <c r="E23" s="10" t="n">
        <v>800</v>
      </c>
      <c r="F23" s="12">
        <f>MONTH(A23)</f>
        <v/>
      </c>
    </row>
    <row r="24">
      <c r="A24" s="8">
        <f>DATE(2026,4,3)</f>
        <v/>
      </c>
      <c r="B24" s="9" t="inlineStr">
        <is>
          <t>Etsy payout</t>
        </is>
      </c>
      <c r="C24" s="9" t="inlineStr">
        <is>
          <t>Income</t>
        </is>
      </c>
      <c r="D24" s="9" t="inlineStr">
        <is>
          <t>Sales / services</t>
        </is>
      </c>
      <c r="E24" s="10" t="n">
        <v>815</v>
      </c>
      <c r="F24" s="9">
        <f>MONTH(A24)</f>
        <v/>
      </c>
    </row>
    <row r="25">
      <c r="A25" s="11">
        <f>DATE(2026,4,21)</f>
        <v/>
      </c>
      <c r="B25" s="12" t="inlineStr">
        <is>
          <t>Consulting</t>
        </is>
      </c>
      <c r="C25" s="12" t="inlineStr">
        <is>
          <t>Income</t>
        </is>
      </c>
      <c r="D25" s="12" t="inlineStr">
        <is>
          <t>Sales / services</t>
        </is>
      </c>
      <c r="E25" s="10" t="n">
        <v>1303</v>
      </c>
      <c r="F25" s="12">
        <f>MONTH(A25)</f>
        <v/>
      </c>
    </row>
    <row r="26">
      <c r="A26" s="8">
        <f>DATE(2026,4,6)</f>
        <v/>
      </c>
      <c r="B26" s="9" t="inlineStr">
        <is>
          <t>Office chair</t>
        </is>
      </c>
      <c r="C26" s="9" t="inlineStr">
        <is>
          <t>Expense</t>
        </is>
      </c>
      <c r="D26" s="9" t="inlineStr">
        <is>
          <t>Office expense</t>
        </is>
      </c>
      <c r="E26" s="10" t="n">
        <v>197</v>
      </c>
      <c r="F26" s="9">
        <f>MONTH(A26)</f>
        <v/>
      </c>
    </row>
    <row r="27">
      <c r="A27" s="11">
        <f>DATE(2026,4,24)</f>
        <v/>
      </c>
      <c r="B27" s="12" t="inlineStr">
        <is>
          <t>Phone bill</t>
        </is>
      </c>
      <c r="C27" s="12" t="inlineStr">
        <is>
          <t>Expense</t>
        </is>
      </c>
      <c r="D27" s="12" t="inlineStr">
        <is>
          <t>Utilities / phone</t>
        </is>
      </c>
      <c r="E27" s="10" t="n">
        <v>316</v>
      </c>
      <c r="F27" s="12">
        <f>MONTH(A27)</f>
        <v/>
      </c>
    </row>
    <row r="28">
      <c r="A28" s="8">
        <f>DATE(2026,4,21)</f>
        <v/>
      </c>
      <c r="B28" s="9" t="inlineStr">
        <is>
          <t>Office chair</t>
        </is>
      </c>
      <c r="C28" s="9" t="inlineStr">
        <is>
          <t>Expense</t>
        </is>
      </c>
      <c r="D28" s="9" t="inlineStr">
        <is>
          <t>Office expense</t>
        </is>
      </c>
      <c r="E28" s="10" t="n">
        <v>300</v>
      </c>
      <c r="F28" s="9">
        <f>MONTH(A28)</f>
        <v/>
      </c>
    </row>
    <row r="29">
      <c r="A29" s="11">
        <f>DATE(2026,4,11)</f>
        <v/>
      </c>
      <c r="B29" s="12" t="inlineStr">
        <is>
          <t>Ads</t>
        </is>
      </c>
      <c r="C29" s="12" t="inlineStr">
        <is>
          <t>Expense</t>
        </is>
      </c>
      <c r="D29" s="12" t="inlineStr">
        <is>
          <t>Advertising</t>
        </is>
      </c>
      <c r="E29" s="10" t="n">
        <v>66</v>
      </c>
      <c r="F29" s="12">
        <f>MONTH(A29)</f>
        <v/>
      </c>
    </row>
    <row r="30">
      <c r="A30" s="8">
        <f>DATE(2026,5,27)</f>
        <v/>
      </c>
      <c r="B30" s="9" t="inlineStr">
        <is>
          <t>Client payment</t>
        </is>
      </c>
      <c r="C30" s="9" t="inlineStr">
        <is>
          <t>Income</t>
        </is>
      </c>
      <c r="D30" s="9" t="inlineStr">
        <is>
          <t>Sales / services</t>
        </is>
      </c>
      <c r="E30" s="10" t="n">
        <v>868</v>
      </c>
      <c r="F30" s="9">
        <f>MONTH(A30)</f>
        <v/>
      </c>
    </row>
    <row r="31">
      <c r="A31" s="11">
        <f>DATE(2026,5,9)</f>
        <v/>
      </c>
      <c r="B31" s="12" t="inlineStr">
        <is>
          <t>Consulting</t>
        </is>
      </c>
      <c r="C31" s="12" t="inlineStr">
        <is>
          <t>Income</t>
        </is>
      </c>
      <c r="D31" s="12" t="inlineStr">
        <is>
          <t>Sales / services</t>
        </is>
      </c>
      <c r="E31" s="10" t="n">
        <v>886</v>
      </c>
      <c r="F31" s="12">
        <f>MONTH(A31)</f>
        <v/>
      </c>
    </row>
    <row r="32">
      <c r="A32" s="8">
        <f>DATE(2026,5,4)</f>
        <v/>
      </c>
      <c r="B32" s="9" t="inlineStr">
        <is>
          <t>Etsy payout</t>
        </is>
      </c>
      <c r="C32" s="9" t="inlineStr">
        <is>
          <t>Income</t>
        </is>
      </c>
      <c r="D32" s="9" t="inlineStr">
        <is>
          <t>Sales / services</t>
        </is>
      </c>
      <c r="E32" s="10" t="n">
        <v>763</v>
      </c>
      <c r="F32" s="9">
        <f>MONTH(A32)</f>
        <v/>
      </c>
    </row>
    <row r="33">
      <c r="A33" s="11">
        <f>DATE(2026,5,15)</f>
        <v/>
      </c>
      <c r="B33" s="12" t="inlineStr">
        <is>
          <t>Office chair</t>
        </is>
      </c>
      <c r="C33" s="12" t="inlineStr">
        <is>
          <t>Expense</t>
        </is>
      </c>
      <c r="D33" s="12" t="inlineStr">
        <is>
          <t>Office expense</t>
        </is>
      </c>
      <c r="E33" s="10" t="n">
        <v>28</v>
      </c>
      <c r="F33" s="12">
        <f>MONTH(A33)</f>
        <v/>
      </c>
    </row>
    <row r="34">
      <c r="A34" s="8">
        <f>DATE(2026,5,12)</f>
        <v/>
      </c>
      <c r="B34" s="9" t="inlineStr">
        <is>
          <t>Software</t>
        </is>
      </c>
      <c r="C34" s="9" t="inlineStr">
        <is>
          <t>Expense</t>
        </is>
      </c>
      <c r="D34" s="9" t="inlineStr">
        <is>
          <t>Supplies / software</t>
        </is>
      </c>
      <c r="E34" s="10" t="n">
        <v>57</v>
      </c>
      <c r="F34" s="9">
        <f>MONTH(A34)</f>
        <v/>
      </c>
    </row>
    <row r="35">
      <c r="A35" s="11">
        <f>DATE(2026,5,24)</f>
        <v/>
      </c>
      <c r="B35" s="12" t="inlineStr">
        <is>
          <t>Office chair</t>
        </is>
      </c>
      <c r="C35" s="12" t="inlineStr">
        <is>
          <t>Expense</t>
        </is>
      </c>
      <c r="D35" s="12" t="inlineStr">
        <is>
          <t>Office expense</t>
        </is>
      </c>
      <c r="E35" s="10" t="n">
        <v>182</v>
      </c>
      <c r="F35" s="12">
        <f>MONTH(A35)</f>
        <v/>
      </c>
    </row>
    <row r="36">
      <c r="A36" s="8">
        <f>DATE(2026,5,11)</f>
        <v/>
      </c>
      <c r="B36" s="9" t="inlineStr">
        <is>
          <t>Software</t>
        </is>
      </c>
      <c r="C36" s="9" t="inlineStr">
        <is>
          <t>Expense</t>
        </is>
      </c>
      <c r="D36" s="9" t="inlineStr">
        <is>
          <t>Supplies / software</t>
        </is>
      </c>
      <c r="E36" s="10" t="n">
        <v>162</v>
      </c>
      <c r="F36" s="9">
        <f>MONTH(A36)</f>
        <v/>
      </c>
    </row>
    <row r="37">
      <c r="A37" s="11">
        <f>DATE(2026,6,11)</f>
        <v/>
      </c>
      <c r="B37" s="12" t="inlineStr">
        <is>
          <t>Client payment</t>
        </is>
      </c>
      <c r="C37" s="12" t="inlineStr">
        <is>
          <t>Income</t>
        </is>
      </c>
      <c r="D37" s="12" t="inlineStr">
        <is>
          <t>Sales / services</t>
        </is>
      </c>
      <c r="E37" s="10" t="n">
        <v>1240</v>
      </c>
      <c r="F37" s="12">
        <f>MONTH(A37)</f>
        <v/>
      </c>
    </row>
    <row r="38">
      <c r="A38" s="8">
        <f>DATE(2026,6,28)</f>
        <v/>
      </c>
      <c r="B38" s="9" t="inlineStr">
        <is>
          <t>Consulting</t>
        </is>
      </c>
      <c r="C38" s="9" t="inlineStr">
        <is>
          <t>Income</t>
        </is>
      </c>
      <c r="D38" s="9" t="inlineStr">
        <is>
          <t>Sales / services</t>
        </is>
      </c>
      <c r="E38" s="10" t="n">
        <v>559</v>
      </c>
      <c r="F38" s="9">
        <f>MONTH(A38)</f>
        <v/>
      </c>
    </row>
    <row r="39">
      <c r="A39" s="11">
        <f>DATE(2026,6,10)</f>
        <v/>
      </c>
      <c r="B39" s="12" t="inlineStr">
        <is>
          <t>Consulting</t>
        </is>
      </c>
      <c r="C39" s="12" t="inlineStr">
        <is>
          <t>Income</t>
        </is>
      </c>
      <c r="D39" s="12" t="inlineStr">
        <is>
          <t>Sales / services</t>
        </is>
      </c>
      <c r="E39" s="10" t="n">
        <v>792</v>
      </c>
      <c r="F39" s="12">
        <f>MONTH(A39)</f>
        <v/>
      </c>
    </row>
    <row r="40">
      <c r="A40" s="8">
        <f>DATE(2026,6,10)</f>
        <v/>
      </c>
      <c r="B40" s="9" t="inlineStr">
        <is>
          <t>Phone bill</t>
        </is>
      </c>
      <c r="C40" s="9" t="inlineStr">
        <is>
          <t>Expense</t>
        </is>
      </c>
      <c r="D40" s="9" t="inlineStr">
        <is>
          <t>Utilities / phone</t>
        </is>
      </c>
      <c r="E40" s="10" t="n">
        <v>84</v>
      </c>
      <c r="F40" s="9">
        <f>MONTH(A40)</f>
        <v/>
      </c>
    </row>
    <row r="41">
      <c r="A41" s="11">
        <f>DATE(2026,6,13)</f>
        <v/>
      </c>
      <c r="B41" s="12" t="inlineStr">
        <is>
          <t>Office chair</t>
        </is>
      </c>
      <c r="C41" s="12" t="inlineStr">
        <is>
          <t>Expense</t>
        </is>
      </c>
      <c r="D41" s="12" t="inlineStr">
        <is>
          <t>Office expense</t>
        </is>
      </c>
      <c r="E41" s="10" t="n">
        <v>321</v>
      </c>
      <c r="F41" s="12">
        <f>MONTH(A41)</f>
        <v/>
      </c>
    </row>
    <row r="42">
      <c r="A42" s="8">
        <f>DATE(2026,6,11)</f>
        <v/>
      </c>
      <c r="B42" s="9" t="inlineStr">
        <is>
          <t>Ads</t>
        </is>
      </c>
      <c r="C42" s="9" t="inlineStr">
        <is>
          <t>Expense</t>
        </is>
      </c>
      <c r="D42" s="9" t="inlineStr">
        <is>
          <t>Advertising</t>
        </is>
      </c>
      <c r="E42" s="10" t="n">
        <v>308</v>
      </c>
      <c r="F42" s="9">
        <f>MONTH(A42)</f>
        <v/>
      </c>
    </row>
    <row r="43">
      <c r="A43" s="11">
        <f>DATE(2026,6,12)</f>
        <v/>
      </c>
      <c r="B43" s="12" t="inlineStr">
        <is>
          <t>Software</t>
        </is>
      </c>
      <c r="C43" s="12" t="inlineStr">
        <is>
          <t>Expense</t>
        </is>
      </c>
      <c r="D43" s="12" t="inlineStr">
        <is>
          <t>Supplies / software</t>
        </is>
      </c>
      <c r="E43" s="10" t="n">
        <v>37</v>
      </c>
      <c r="F43" s="12">
        <f>MONTH(A43)</f>
        <v/>
      </c>
    </row>
    <row r="44">
      <c r="A44" s="8">
        <f>DATE(2026,7,15)</f>
        <v/>
      </c>
      <c r="B44" s="9" t="inlineStr">
        <is>
          <t>Client payment</t>
        </is>
      </c>
      <c r="C44" s="9" t="inlineStr">
        <is>
          <t>Income</t>
        </is>
      </c>
      <c r="D44" s="9" t="inlineStr">
        <is>
          <t>Sales / services</t>
        </is>
      </c>
      <c r="E44" s="10" t="n">
        <v>1147</v>
      </c>
      <c r="F44" s="9">
        <f>MONTH(A44)</f>
        <v/>
      </c>
    </row>
    <row r="45">
      <c r="A45" s="11">
        <f>DATE(2026,7,26)</f>
        <v/>
      </c>
      <c r="B45" s="12" t="inlineStr">
        <is>
          <t>Etsy payout</t>
        </is>
      </c>
      <c r="C45" s="12" t="inlineStr">
        <is>
          <t>Income</t>
        </is>
      </c>
      <c r="D45" s="12" t="inlineStr">
        <is>
          <t>Sales / services</t>
        </is>
      </c>
      <c r="E45" s="10" t="n">
        <v>994</v>
      </c>
      <c r="F45" s="12">
        <f>MONTH(A45)</f>
        <v/>
      </c>
    </row>
    <row r="46">
      <c r="A46" s="8">
        <f>DATE(2026,7,19)</f>
        <v/>
      </c>
      <c r="B46" s="9" t="inlineStr">
        <is>
          <t>Client payment</t>
        </is>
      </c>
      <c r="C46" s="9" t="inlineStr">
        <is>
          <t>Income</t>
        </is>
      </c>
      <c r="D46" s="9" t="inlineStr">
        <is>
          <t>Sales / services</t>
        </is>
      </c>
      <c r="E46" s="10" t="n">
        <v>1299</v>
      </c>
      <c r="F46" s="9">
        <f>MONTH(A46)</f>
        <v/>
      </c>
    </row>
    <row r="47">
      <c r="A47" s="11">
        <f>DATE(2026,7,14)</f>
        <v/>
      </c>
      <c r="B47" s="12" t="inlineStr">
        <is>
          <t>Ads</t>
        </is>
      </c>
      <c r="C47" s="12" t="inlineStr">
        <is>
          <t>Expense</t>
        </is>
      </c>
      <c r="D47" s="12" t="inlineStr">
        <is>
          <t>Advertising</t>
        </is>
      </c>
      <c r="E47" s="10" t="n">
        <v>121</v>
      </c>
      <c r="F47" s="12">
        <f>MONTH(A47)</f>
        <v/>
      </c>
    </row>
    <row r="48">
      <c r="A48" s="8">
        <f>DATE(2026,7,2)</f>
        <v/>
      </c>
      <c r="B48" s="9" t="inlineStr">
        <is>
          <t>Software</t>
        </is>
      </c>
      <c r="C48" s="9" t="inlineStr">
        <is>
          <t>Expense</t>
        </is>
      </c>
      <c r="D48" s="9" t="inlineStr">
        <is>
          <t>Supplies / software</t>
        </is>
      </c>
      <c r="E48" s="10" t="n">
        <v>46</v>
      </c>
      <c r="F48" s="9">
        <f>MONTH(A48)</f>
        <v/>
      </c>
    </row>
    <row r="49">
      <c r="A49" s="11">
        <f>DATE(2026,7,24)</f>
        <v/>
      </c>
      <c r="B49" s="12" t="inlineStr">
        <is>
          <t>Software</t>
        </is>
      </c>
      <c r="C49" s="12" t="inlineStr">
        <is>
          <t>Expense</t>
        </is>
      </c>
      <c r="D49" s="12" t="inlineStr">
        <is>
          <t>Supplies / software</t>
        </is>
      </c>
      <c r="E49" s="10" t="n">
        <v>101</v>
      </c>
      <c r="F49" s="12">
        <f>MONTH(A49)</f>
        <v/>
      </c>
    </row>
    <row r="50">
      <c r="A50" s="8">
        <f>DATE(2026,7,22)</f>
        <v/>
      </c>
      <c r="B50" s="9" t="inlineStr">
        <is>
          <t>Fees</t>
        </is>
      </c>
      <c r="C50" s="9" t="inlineStr">
        <is>
          <t>Expense</t>
        </is>
      </c>
      <c r="D50" s="9" t="inlineStr">
        <is>
          <t>Bank &amp; payment fees</t>
        </is>
      </c>
      <c r="E50" s="10" t="n">
        <v>91</v>
      </c>
      <c r="F50" s="9">
        <f>MONTH(A50)</f>
        <v/>
      </c>
    </row>
    <row r="51">
      <c r="A51" s="11">
        <f>DATE(2026,8,20)</f>
        <v/>
      </c>
      <c r="B51" s="12" t="inlineStr">
        <is>
          <t>Client payment</t>
        </is>
      </c>
      <c r="C51" s="12" t="inlineStr">
        <is>
          <t>Income</t>
        </is>
      </c>
      <c r="D51" s="12" t="inlineStr">
        <is>
          <t>Sales / services</t>
        </is>
      </c>
      <c r="E51" s="10" t="n">
        <v>1518</v>
      </c>
      <c r="F51" s="12">
        <f>MONTH(A51)</f>
        <v/>
      </c>
    </row>
    <row r="52">
      <c r="A52" s="8">
        <f>DATE(2026,8,16)</f>
        <v/>
      </c>
      <c r="B52" s="9" t="inlineStr">
        <is>
          <t>Consulting</t>
        </is>
      </c>
      <c r="C52" s="9" t="inlineStr">
        <is>
          <t>Income</t>
        </is>
      </c>
      <c r="D52" s="9" t="inlineStr">
        <is>
          <t>Sales / services</t>
        </is>
      </c>
      <c r="E52" s="10" t="n">
        <v>910</v>
      </c>
      <c r="F52" s="9">
        <f>MONTH(A52)</f>
        <v/>
      </c>
    </row>
    <row r="53">
      <c r="A53" s="11">
        <f>DATE(2026,8,11)</f>
        <v/>
      </c>
      <c r="B53" s="12" t="inlineStr">
        <is>
          <t>Client payment</t>
        </is>
      </c>
      <c r="C53" s="12" t="inlineStr">
        <is>
          <t>Income</t>
        </is>
      </c>
      <c r="D53" s="12" t="inlineStr">
        <is>
          <t>Sales / services</t>
        </is>
      </c>
      <c r="E53" s="10" t="n">
        <v>650</v>
      </c>
      <c r="F53" s="12">
        <f>MONTH(A53)</f>
        <v/>
      </c>
    </row>
    <row r="54">
      <c r="A54" s="8">
        <f>DATE(2026,8,10)</f>
        <v/>
      </c>
      <c r="B54" s="9" t="inlineStr">
        <is>
          <t>Fees</t>
        </is>
      </c>
      <c r="C54" s="9" t="inlineStr">
        <is>
          <t>Expense</t>
        </is>
      </c>
      <c r="D54" s="9" t="inlineStr">
        <is>
          <t>Bank &amp; payment fees</t>
        </is>
      </c>
      <c r="E54" s="10" t="n">
        <v>224</v>
      </c>
      <c r="F54" s="9">
        <f>MONTH(A54)</f>
        <v/>
      </c>
    </row>
    <row r="55">
      <c r="A55" s="11">
        <f>DATE(2026,8,7)</f>
        <v/>
      </c>
      <c r="B55" s="12" t="inlineStr">
        <is>
          <t>Contractor</t>
        </is>
      </c>
      <c r="C55" s="12" t="inlineStr">
        <is>
          <t>Expense</t>
        </is>
      </c>
      <c r="D55" s="12" t="inlineStr">
        <is>
          <t>Contract labor</t>
        </is>
      </c>
      <c r="E55" s="10" t="n">
        <v>259</v>
      </c>
      <c r="F55" s="12">
        <f>MONTH(A55)</f>
        <v/>
      </c>
    </row>
    <row r="56">
      <c r="A56" s="8">
        <f>DATE(2026,8,8)</f>
        <v/>
      </c>
      <c r="B56" s="9" t="inlineStr">
        <is>
          <t>Ads</t>
        </is>
      </c>
      <c r="C56" s="9" t="inlineStr">
        <is>
          <t>Expense</t>
        </is>
      </c>
      <c r="D56" s="9" t="inlineStr">
        <is>
          <t>Advertising</t>
        </is>
      </c>
      <c r="E56" s="10" t="n">
        <v>239</v>
      </c>
      <c r="F56" s="9">
        <f>MONTH(A56)</f>
        <v/>
      </c>
    </row>
    <row r="57">
      <c r="A57" s="11">
        <f>DATE(2026,8,16)</f>
        <v/>
      </c>
      <c r="B57" s="12" t="inlineStr">
        <is>
          <t>Phone bill</t>
        </is>
      </c>
      <c r="C57" s="12" t="inlineStr">
        <is>
          <t>Expense</t>
        </is>
      </c>
      <c r="D57" s="12" t="inlineStr">
        <is>
          <t>Utilities / phone</t>
        </is>
      </c>
      <c r="E57" s="10" t="n">
        <v>33</v>
      </c>
      <c r="F57" s="12">
        <f>MONTH(A57)</f>
        <v/>
      </c>
    </row>
    <row r="58">
      <c r="A58" s="8">
        <f>DATE(2026,9,8)</f>
        <v/>
      </c>
      <c r="B58" s="9" t="inlineStr">
        <is>
          <t>Etsy payout</t>
        </is>
      </c>
      <c r="C58" s="9" t="inlineStr">
        <is>
          <t>Income</t>
        </is>
      </c>
      <c r="D58" s="9" t="inlineStr">
        <is>
          <t>Sales / services</t>
        </is>
      </c>
      <c r="E58" s="10" t="n">
        <v>1308</v>
      </c>
      <c r="F58" s="9">
        <f>MONTH(A58)</f>
        <v/>
      </c>
    </row>
    <row r="59">
      <c r="A59" s="11">
        <f>DATE(2026,9,8)</f>
        <v/>
      </c>
      <c r="B59" s="12" t="inlineStr">
        <is>
          <t>Consulting</t>
        </is>
      </c>
      <c r="C59" s="12" t="inlineStr">
        <is>
          <t>Income</t>
        </is>
      </c>
      <c r="D59" s="12" t="inlineStr">
        <is>
          <t>Sales / services</t>
        </is>
      </c>
      <c r="E59" s="10" t="n">
        <v>1276</v>
      </c>
      <c r="F59" s="12">
        <f>MONTH(A59)</f>
        <v/>
      </c>
    </row>
    <row r="60">
      <c r="A60" s="8">
        <f>DATE(2026,9,27)</f>
        <v/>
      </c>
      <c r="B60" s="9" t="inlineStr">
        <is>
          <t>Client payment</t>
        </is>
      </c>
      <c r="C60" s="9" t="inlineStr">
        <is>
          <t>Income</t>
        </is>
      </c>
      <c r="D60" s="9" t="inlineStr">
        <is>
          <t>Sales / services</t>
        </is>
      </c>
      <c r="E60" s="10" t="n">
        <v>1421</v>
      </c>
      <c r="F60" s="9">
        <f>MONTH(A60)</f>
        <v/>
      </c>
    </row>
    <row r="61">
      <c r="A61" s="11">
        <f>DATE(2026,9,2)</f>
        <v/>
      </c>
      <c r="B61" s="12" t="inlineStr">
        <is>
          <t>Ads</t>
        </is>
      </c>
      <c r="C61" s="12" t="inlineStr">
        <is>
          <t>Expense</t>
        </is>
      </c>
      <c r="D61" s="12" t="inlineStr">
        <is>
          <t>Advertising</t>
        </is>
      </c>
      <c r="E61" s="10" t="n">
        <v>33</v>
      </c>
      <c r="F61" s="12">
        <f>MONTH(A61)</f>
        <v/>
      </c>
    </row>
    <row r="62">
      <c r="A62" s="8">
        <f>DATE(2026,9,9)</f>
        <v/>
      </c>
      <c r="B62" s="9" t="inlineStr">
        <is>
          <t>Office chair</t>
        </is>
      </c>
      <c r="C62" s="9" t="inlineStr">
        <is>
          <t>Expense</t>
        </is>
      </c>
      <c r="D62" s="9" t="inlineStr">
        <is>
          <t>Office expense</t>
        </is>
      </c>
      <c r="E62" s="10" t="n">
        <v>139</v>
      </c>
      <c r="F62" s="9">
        <f>MONTH(A62)</f>
        <v/>
      </c>
    </row>
    <row r="63">
      <c r="A63" s="11">
        <f>DATE(2026,9,7)</f>
        <v/>
      </c>
      <c r="B63" s="12" t="inlineStr">
        <is>
          <t>Fees</t>
        </is>
      </c>
      <c r="C63" s="12" t="inlineStr">
        <is>
          <t>Expense</t>
        </is>
      </c>
      <c r="D63" s="12" t="inlineStr">
        <is>
          <t>Bank &amp; payment fees</t>
        </is>
      </c>
      <c r="E63" s="10" t="n">
        <v>133</v>
      </c>
      <c r="F63" s="12">
        <f>MONTH(A63)</f>
        <v/>
      </c>
    </row>
    <row r="64">
      <c r="A64" s="8">
        <f>DATE(2026,9,28)</f>
        <v/>
      </c>
      <c r="B64" s="9" t="inlineStr">
        <is>
          <t>Phone bill</t>
        </is>
      </c>
      <c r="C64" s="9" t="inlineStr">
        <is>
          <t>Expense</t>
        </is>
      </c>
      <c r="D64" s="9" t="inlineStr">
        <is>
          <t>Utilities / phone</t>
        </is>
      </c>
      <c r="E64" s="10" t="n">
        <v>148</v>
      </c>
      <c r="F64" s="9">
        <f>MONTH(A64)</f>
        <v/>
      </c>
    </row>
    <row r="65">
      <c r="A65" s="11">
        <f>DATE(2026,10,5)</f>
        <v/>
      </c>
      <c r="B65" s="12" t="inlineStr">
        <is>
          <t>Etsy payout</t>
        </is>
      </c>
      <c r="C65" s="12" t="inlineStr">
        <is>
          <t>Income</t>
        </is>
      </c>
      <c r="D65" s="12" t="inlineStr">
        <is>
          <t>Sales / services</t>
        </is>
      </c>
      <c r="E65" s="10" t="n">
        <v>505</v>
      </c>
      <c r="F65" s="12">
        <f>MONTH(A65)</f>
        <v/>
      </c>
    </row>
    <row r="66">
      <c r="A66" s="8">
        <f>DATE(2026,10,11)</f>
        <v/>
      </c>
      <c r="B66" s="9" t="inlineStr">
        <is>
          <t>Consulting</t>
        </is>
      </c>
      <c r="C66" s="9" t="inlineStr">
        <is>
          <t>Income</t>
        </is>
      </c>
      <c r="D66" s="9" t="inlineStr">
        <is>
          <t>Sales / services</t>
        </is>
      </c>
      <c r="E66" s="10" t="n">
        <v>639</v>
      </c>
      <c r="F66" s="9">
        <f>MONTH(A66)</f>
        <v/>
      </c>
    </row>
    <row r="67">
      <c r="A67" s="11">
        <f>DATE(2026,10,19)</f>
        <v/>
      </c>
      <c r="B67" s="12" t="inlineStr">
        <is>
          <t>Etsy payout</t>
        </is>
      </c>
      <c r="C67" s="12" t="inlineStr">
        <is>
          <t>Income</t>
        </is>
      </c>
      <c r="D67" s="12" t="inlineStr">
        <is>
          <t>Sales / services</t>
        </is>
      </c>
      <c r="E67" s="10" t="n">
        <v>482</v>
      </c>
      <c r="F67" s="12">
        <f>MONTH(A67)</f>
        <v/>
      </c>
    </row>
    <row r="68">
      <c r="A68" s="8">
        <f>DATE(2026,10,13)</f>
        <v/>
      </c>
      <c r="B68" s="9" t="inlineStr">
        <is>
          <t>Phone bill</t>
        </is>
      </c>
      <c r="C68" s="9" t="inlineStr">
        <is>
          <t>Expense</t>
        </is>
      </c>
      <c r="D68" s="9" t="inlineStr">
        <is>
          <t>Utilities / phone</t>
        </is>
      </c>
      <c r="E68" s="10" t="n">
        <v>62</v>
      </c>
      <c r="F68" s="9">
        <f>MONTH(A68)</f>
        <v/>
      </c>
    </row>
    <row r="69">
      <c r="A69" s="11">
        <f>DATE(2026,10,7)</f>
        <v/>
      </c>
      <c r="B69" s="12" t="inlineStr">
        <is>
          <t>Phone bill</t>
        </is>
      </c>
      <c r="C69" s="12" t="inlineStr">
        <is>
          <t>Expense</t>
        </is>
      </c>
      <c r="D69" s="12" t="inlineStr">
        <is>
          <t>Utilities / phone</t>
        </is>
      </c>
      <c r="E69" s="10" t="n">
        <v>308</v>
      </c>
      <c r="F69" s="12">
        <f>MONTH(A69)</f>
        <v/>
      </c>
    </row>
    <row r="70">
      <c r="A70" s="8">
        <f>DATE(2026,10,11)</f>
        <v/>
      </c>
      <c r="B70" s="9" t="inlineStr">
        <is>
          <t>Ads</t>
        </is>
      </c>
      <c r="C70" s="9" t="inlineStr">
        <is>
          <t>Expense</t>
        </is>
      </c>
      <c r="D70" s="9" t="inlineStr">
        <is>
          <t>Advertising</t>
        </is>
      </c>
      <c r="E70" s="10" t="n">
        <v>166</v>
      </c>
      <c r="F70" s="9">
        <f>MONTH(A70)</f>
        <v/>
      </c>
    </row>
    <row r="71">
      <c r="A71" s="11">
        <f>DATE(2026,10,16)</f>
        <v/>
      </c>
      <c r="B71" s="12" t="inlineStr">
        <is>
          <t>Contractor</t>
        </is>
      </c>
      <c r="C71" s="12" t="inlineStr">
        <is>
          <t>Expense</t>
        </is>
      </c>
      <c r="D71" s="12" t="inlineStr">
        <is>
          <t>Contract labor</t>
        </is>
      </c>
      <c r="E71" s="10" t="n">
        <v>343</v>
      </c>
      <c r="F71" s="12">
        <f>MONTH(A71)</f>
        <v/>
      </c>
    </row>
  </sheetData>
  <dataValidations count="1">
    <dataValidation sqref="C2:C2000" showDropDown="0" showInputMessage="0" showErrorMessage="0" allowBlank="0" type="list">
      <formula1>"Income,Expense"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EFE9"/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40" customWidth="1" min="7" max="7"/>
  </cols>
  <sheetData>
    <row r="1" ht="22" customHeight="1">
      <c r="A1" s="7" t="inlineStr">
        <is>
          <t>Date</t>
        </is>
      </c>
      <c r="B1" s="7" t="inlineStr">
        <is>
          <t>Trip purpose</t>
        </is>
      </c>
      <c r="C1" s="7" t="inlineStr">
        <is>
          <t>Miles</t>
        </is>
      </c>
      <c r="D1" s="7" t="inlineStr">
        <is>
          <t>Rate</t>
        </is>
      </c>
      <c r="E1" s="7" t="inlineStr">
        <is>
          <t>Deduction</t>
        </is>
      </c>
    </row>
    <row r="2">
      <c r="A2" s="8">
        <f>DATE(2026,1,12)</f>
        <v/>
      </c>
      <c r="B2" s="9" t="inlineStr">
        <is>
          <t>Client meeting</t>
        </is>
      </c>
      <c r="C2" s="13" t="n">
        <v>28</v>
      </c>
      <c r="D2" s="10" t="n">
        <v>0.7</v>
      </c>
      <c r="E2" s="14">
        <f>C2*D2</f>
        <v/>
      </c>
      <c r="G2" s="9" t="inlineStr">
        <is>
          <t>Rate: enter the IRS standard mileage rate for the year</t>
        </is>
      </c>
    </row>
    <row r="3">
      <c r="A3" s="11">
        <f>DATE(2026,2,12)</f>
        <v/>
      </c>
      <c r="B3" s="12" t="inlineStr">
        <is>
          <t>Client meeting</t>
        </is>
      </c>
      <c r="C3" s="13" t="n">
        <v>60</v>
      </c>
      <c r="D3" s="10" t="n">
        <v>0.7</v>
      </c>
      <c r="E3" s="15">
        <f>C3*D3</f>
        <v/>
      </c>
    </row>
    <row r="4">
      <c r="A4" s="8">
        <f>DATE(2026,3,12)</f>
        <v/>
      </c>
      <c r="B4" s="9" t="inlineStr">
        <is>
          <t>Client meeting</t>
        </is>
      </c>
      <c r="C4" s="13" t="n">
        <v>34</v>
      </c>
      <c r="D4" s="10" t="n">
        <v>0.7</v>
      </c>
      <c r="E4" s="14">
        <f>C4*D4</f>
        <v/>
      </c>
    </row>
    <row r="5">
      <c r="A5" s="11">
        <f>DATE(2026,4,12)</f>
        <v/>
      </c>
      <c r="B5" s="12" t="inlineStr">
        <is>
          <t>Client meeting</t>
        </is>
      </c>
      <c r="C5" s="13" t="n">
        <v>41</v>
      </c>
      <c r="D5" s="10" t="n">
        <v>0.7</v>
      </c>
      <c r="E5" s="15">
        <f>C5*D5</f>
        <v/>
      </c>
    </row>
    <row r="6">
      <c r="A6" s="8">
        <f>DATE(2026,5,12)</f>
        <v/>
      </c>
      <c r="B6" s="9" t="inlineStr">
        <is>
          <t>Client meeting</t>
        </is>
      </c>
      <c r="C6" s="13" t="n">
        <v>21</v>
      </c>
      <c r="D6" s="10" t="n">
        <v>0.7</v>
      </c>
      <c r="E6" s="14">
        <f>C6*D6</f>
        <v/>
      </c>
    </row>
    <row r="7">
      <c r="A7" s="11">
        <f>DATE(2026,6,12)</f>
        <v/>
      </c>
      <c r="B7" s="12" t="inlineStr">
        <is>
          <t>Client meeting</t>
        </is>
      </c>
      <c r="C7" s="13" t="n">
        <v>49</v>
      </c>
      <c r="D7" s="10" t="n">
        <v>0.7</v>
      </c>
      <c r="E7" s="15">
        <f>C7*D7</f>
        <v/>
      </c>
    </row>
    <row r="8">
      <c r="A8" s="8">
        <f>DATE(2026,7,12)</f>
        <v/>
      </c>
      <c r="B8" s="9" t="inlineStr">
        <is>
          <t>Client meeting</t>
        </is>
      </c>
      <c r="C8" s="13" t="n">
        <v>59</v>
      </c>
      <c r="D8" s="10" t="n">
        <v>0.7</v>
      </c>
      <c r="E8" s="14">
        <f>C8*D8</f>
        <v/>
      </c>
    </row>
    <row r="9">
      <c r="A9" s="11">
        <f>DATE(2026,8,12)</f>
        <v/>
      </c>
      <c r="B9" s="12" t="inlineStr">
        <is>
          <t>Client meeting</t>
        </is>
      </c>
      <c r="C9" s="13" t="n">
        <v>51</v>
      </c>
      <c r="D9" s="10" t="n">
        <v>0.7</v>
      </c>
      <c r="E9" s="15">
        <f>C9*D9</f>
        <v/>
      </c>
    </row>
    <row r="10">
      <c r="A10" s="8">
        <f>DATE(2026,9,12)</f>
        <v/>
      </c>
      <c r="B10" s="9" t="inlineStr">
        <is>
          <t>Client meeting</t>
        </is>
      </c>
      <c r="C10" s="13" t="n">
        <v>59</v>
      </c>
      <c r="D10" s="10" t="n">
        <v>0.7</v>
      </c>
      <c r="E10" s="14">
        <f>C10*D10</f>
        <v/>
      </c>
    </row>
    <row r="11">
      <c r="A11" s="11">
        <f>DATE(2026,10,12)</f>
        <v/>
      </c>
      <c r="B11" s="12" t="inlineStr">
        <is>
          <t>Client meeting</t>
        </is>
      </c>
      <c r="C11" s="13" t="n">
        <v>25</v>
      </c>
      <c r="D11" s="10" t="n">
        <v>0.7</v>
      </c>
      <c r="E11" s="15">
        <f>C11*D11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4A3A"/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6" customWidth="1" min="5" max="5"/>
  </cols>
  <sheetData>
    <row r="1" ht="22" customHeight="1">
      <c r="A1" s="7" t="inlineStr">
        <is>
          <t>Month</t>
        </is>
      </c>
      <c r="B1" s="7" t="inlineStr">
        <is>
          <t>Income</t>
        </is>
      </c>
      <c r="C1" s="7" t="inlineStr">
        <is>
          <t>Expenses</t>
        </is>
      </c>
      <c r="D1" s="7" t="inlineStr">
        <is>
          <t>Profit</t>
        </is>
      </c>
      <c r="E1" s="7" t="inlineStr">
        <is>
          <t>Set aside for tax (25%)</t>
        </is>
      </c>
    </row>
    <row r="2">
      <c r="A2" s="9" t="inlineStr">
        <is>
          <t>Jan</t>
        </is>
      </c>
      <c r="B2" s="14">
        <f>SUMIFS(Ledger!E:E,Ledger!C:C,"Income",Ledger!F:F,1)</f>
        <v/>
      </c>
      <c r="C2" s="14">
        <f>SUMIFS(Ledger!E:E,Ledger!C:C,"Expense",Ledger!F:F,1)</f>
        <v/>
      </c>
      <c r="D2" s="14">
        <f>B2-C2</f>
        <v/>
      </c>
      <c r="E2" s="14">
        <f>MAX(0,D2*0.25)</f>
        <v/>
      </c>
    </row>
    <row r="3">
      <c r="A3" s="12" t="inlineStr">
        <is>
          <t>Feb</t>
        </is>
      </c>
      <c r="B3" s="15">
        <f>SUMIFS(Ledger!E:E,Ledger!C:C,"Income",Ledger!F:F,2)</f>
        <v/>
      </c>
      <c r="C3" s="15">
        <f>SUMIFS(Ledger!E:E,Ledger!C:C,"Expense",Ledger!F:F,2)</f>
        <v/>
      </c>
      <c r="D3" s="15">
        <f>B3-C3</f>
        <v/>
      </c>
      <c r="E3" s="15">
        <f>MAX(0,D3*0.25)</f>
        <v/>
      </c>
    </row>
    <row r="4">
      <c r="A4" s="9" t="inlineStr">
        <is>
          <t>Mar</t>
        </is>
      </c>
      <c r="B4" s="14">
        <f>SUMIFS(Ledger!E:E,Ledger!C:C,"Income",Ledger!F:F,3)</f>
        <v/>
      </c>
      <c r="C4" s="14">
        <f>SUMIFS(Ledger!E:E,Ledger!C:C,"Expense",Ledger!F:F,3)</f>
        <v/>
      </c>
      <c r="D4" s="14">
        <f>B4-C4</f>
        <v/>
      </c>
      <c r="E4" s="14">
        <f>MAX(0,D4*0.25)</f>
        <v/>
      </c>
    </row>
    <row r="5">
      <c r="A5" s="12" t="inlineStr">
        <is>
          <t>Apr</t>
        </is>
      </c>
      <c r="B5" s="15">
        <f>SUMIFS(Ledger!E:E,Ledger!C:C,"Income",Ledger!F:F,4)</f>
        <v/>
      </c>
      <c r="C5" s="15">
        <f>SUMIFS(Ledger!E:E,Ledger!C:C,"Expense",Ledger!F:F,4)</f>
        <v/>
      </c>
      <c r="D5" s="15">
        <f>B5-C5</f>
        <v/>
      </c>
      <c r="E5" s="15">
        <f>MAX(0,D5*0.25)</f>
        <v/>
      </c>
    </row>
    <row r="6">
      <c r="A6" s="9" t="inlineStr">
        <is>
          <t>May</t>
        </is>
      </c>
      <c r="B6" s="14">
        <f>SUMIFS(Ledger!E:E,Ledger!C:C,"Income",Ledger!F:F,5)</f>
        <v/>
      </c>
      <c r="C6" s="14">
        <f>SUMIFS(Ledger!E:E,Ledger!C:C,"Expense",Ledger!F:F,5)</f>
        <v/>
      </c>
      <c r="D6" s="14">
        <f>B6-C6</f>
        <v/>
      </c>
      <c r="E6" s="14">
        <f>MAX(0,D6*0.25)</f>
        <v/>
      </c>
    </row>
    <row r="7">
      <c r="A7" s="12" t="inlineStr">
        <is>
          <t>Jun</t>
        </is>
      </c>
      <c r="B7" s="15">
        <f>SUMIFS(Ledger!E:E,Ledger!C:C,"Income",Ledger!F:F,6)</f>
        <v/>
      </c>
      <c r="C7" s="15">
        <f>SUMIFS(Ledger!E:E,Ledger!C:C,"Expense",Ledger!F:F,6)</f>
        <v/>
      </c>
      <c r="D7" s="15">
        <f>B7-C7</f>
        <v/>
      </c>
      <c r="E7" s="15">
        <f>MAX(0,D7*0.25)</f>
        <v/>
      </c>
    </row>
    <row r="8">
      <c r="A8" s="9" t="inlineStr">
        <is>
          <t>Jul</t>
        </is>
      </c>
      <c r="B8" s="14">
        <f>SUMIFS(Ledger!E:E,Ledger!C:C,"Income",Ledger!F:F,7)</f>
        <v/>
      </c>
      <c r="C8" s="14">
        <f>SUMIFS(Ledger!E:E,Ledger!C:C,"Expense",Ledger!F:F,7)</f>
        <v/>
      </c>
      <c r="D8" s="14">
        <f>B8-C8</f>
        <v/>
      </c>
      <c r="E8" s="14">
        <f>MAX(0,D8*0.25)</f>
        <v/>
      </c>
    </row>
    <row r="9">
      <c r="A9" s="12" t="inlineStr">
        <is>
          <t>Aug</t>
        </is>
      </c>
      <c r="B9" s="15">
        <f>SUMIFS(Ledger!E:E,Ledger!C:C,"Income",Ledger!F:F,8)</f>
        <v/>
      </c>
      <c r="C9" s="15">
        <f>SUMIFS(Ledger!E:E,Ledger!C:C,"Expense",Ledger!F:F,8)</f>
        <v/>
      </c>
      <c r="D9" s="15">
        <f>B9-C9</f>
        <v/>
      </c>
      <c r="E9" s="15">
        <f>MAX(0,D9*0.25)</f>
        <v/>
      </c>
    </row>
    <row r="10">
      <c r="A10" s="9" t="inlineStr">
        <is>
          <t>Sep</t>
        </is>
      </c>
      <c r="B10" s="14">
        <f>SUMIFS(Ledger!E:E,Ledger!C:C,"Income",Ledger!F:F,9)</f>
        <v/>
      </c>
      <c r="C10" s="14">
        <f>SUMIFS(Ledger!E:E,Ledger!C:C,"Expense",Ledger!F:F,9)</f>
        <v/>
      </c>
      <c r="D10" s="14">
        <f>B10-C10</f>
        <v/>
      </c>
      <c r="E10" s="14">
        <f>MAX(0,D10*0.25)</f>
        <v/>
      </c>
    </row>
    <row r="11">
      <c r="A11" s="12" t="inlineStr">
        <is>
          <t>Oct</t>
        </is>
      </c>
      <c r="B11" s="15">
        <f>SUMIFS(Ledger!E:E,Ledger!C:C,"Income",Ledger!F:F,10)</f>
        <v/>
      </c>
      <c r="C11" s="15">
        <f>SUMIFS(Ledger!E:E,Ledger!C:C,"Expense",Ledger!F:F,10)</f>
        <v/>
      </c>
      <c r="D11" s="15">
        <f>B11-C11</f>
        <v/>
      </c>
      <c r="E11" s="15">
        <f>MAX(0,D11*0.25)</f>
        <v/>
      </c>
    </row>
    <row r="12">
      <c r="A12" s="9" t="inlineStr">
        <is>
          <t>Nov</t>
        </is>
      </c>
      <c r="B12" s="14">
        <f>SUMIFS(Ledger!E:E,Ledger!C:C,"Income",Ledger!F:F,11)</f>
        <v/>
      </c>
      <c r="C12" s="14">
        <f>SUMIFS(Ledger!E:E,Ledger!C:C,"Expense",Ledger!F:F,11)</f>
        <v/>
      </c>
      <c r="D12" s="14">
        <f>B12-C12</f>
        <v/>
      </c>
      <c r="E12" s="14">
        <f>MAX(0,D12*0.25)</f>
        <v/>
      </c>
    </row>
    <row r="13">
      <c r="A13" s="12" t="inlineStr">
        <is>
          <t>Dec</t>
        </is>
      </c>
      <c r="B13" s="15">
        <f>SUMIFS(Ledger!E:E,Ledger!C:C,"Income",Ledger!F:F,12)</f>
        <v/>
      </c>
      <c r="C13" s="15">
        <f>SUMIFS(Ledger!E:E,Ledger!C:C,"Expense",Ledger!F:F,12)</f>
        <v/>
      </c>
      <c r="D13" s="15">
        <f>B13-C13</f>
        <v/>
      </c>
      <c r="E13" s="15">
        <f>MAX(0,D13*0.25)</f>
        <v/>
      </c>
    </row>
    <row r="14">
      <c r="A14" s="16" t="inlineStr">
        <is>
          <t>YEAR</t>
        </is>
      </c>
      <c r="B14" s="17">
        <f>SUM(B2:B13)</f>
        <v/>
      </c>
      <c r="C14" s="17">
        <f>SUM(C2:C13)</f>
        <v/>
      </c>
      <c r="D14" s="17">
        <f>SUM(D2:D13)</f>
        <v/>
      </c>
      <c r="E14" s="17">
        <f>SUM(E2:E13)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E8EFE9"/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</cols>
  <sheetData>
    <row r="1" ht="22" customHeight="1">
      <c r="A1" s="7" t="inlineStr">
        <is>
          <t>Category</t>
        </is>
      </c>
      <c r="B1" s="7" t="inlineStr">
        <is>
          <t>Year total</t>
        </is>
      </c>
    </row>
    <row r="2">
      <c r="A2" s="9" t="inlineStr">
        <is>
          <t>Advertising</t>
        </is>
      </c>
      <c r="B2" s="14">
        <f>SUMIF(Ledger!D:D,A2,Ledger!E:E)</f>
        <v/>
      </c>
    </row>
    <row r="3">
      <c r="A3" s="12" t="inlineStr">
        <is>
          <t>Bank &amp; payment fees</t>
        </is>
      </c>
      <c r="B3" s="15">
        <f>SUMIF(Ledger!D:D,A3,Ledger!E:E)</f>
        <v/>
      </c>
    </row>
    <row r="4">
      <c r="A4" s="9" t="inlineStr">
        <is>
          <t>Contract labor</t>
        </is>
      </c>
      <c r="B4" s="14">
        <f>SUMIF(Ledger!D:D,A4,Ledger!E:E)</f>
        <v/>
      </c>
    </row>
    <row r="5">
      <c r="A5" s="12" t="inlineStr">
        <is>
          <t>Office expense</t>
        </is>
      </c>
      <c r="B5" s="15">
        <f>SUMIF(Ledger!D:D,A5,Ledger!E:E)</f>
        <v/>
      </c>
    </row>
    <row r="6">
      <c r="A6" s="9" t="inlineStr">
        <is>
          <t>Supplies / software</t>
        </is>
      </c>
      <c r="B6" s="14">
        <f>SUMIF(Ledger!D:D,A6,Ledger!E:E)</f>
        <v/>
      </c>
    </row>
    <row r="7">
      <c r="A7" s="12" t="inlineStr">
        <is>
          <t>Utilities / phone</t>
        </is>
      </c>
      <c r="B7" s="15">
        <f>SUMIF(Ledger!D:D,A7,Ledger!E:E)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2026-10-24T08:21:01Z</dcterms:created>
  <dcterms:modified xmlns:dcterms="http://purl.org/dc/terms/" xmlns:xsi="http://www.w3.org/2001/XMLSchema-instance" xsi:type="dcterms:W3CDTF">2026-10-24T08:21:01Z</dcterms:modified>
</cp:coreProperties>
</file>